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035" windowHeight="6360" activeTab="0"/>
  </bookViews>
  <sheets>
    <sheet name="Foglio1" sheetId="1" r:id="rId1"/>
    <sheet name="DETERMINE" sheetId="2" r:id="rId2"/>
    <sheet name="riepilogo-pagato-fondi" sheetId="3" r:id="rId3"/>
  </sheets>
  <definedNames/>
  <calcPr fullCalcOnLoad="1"/>
</workbook>
</file>

<file path=xl/comments3.xml><?xml version="1.0" encoding="utf-8"?>
<comments xmlns="http://schemas.openxmlformats.org/spreadsheetml/2006/main">
  <authors>
    <author>Baldelli</author>
  </authors>
  <commentList>
    <comment ref="H3" authorId="0">
      <text>
        <r>
          <rPr>
            <b/>
            <sz val="8"/>
            <rFont val="Tahoma"/>
            <family val="0"/>
          </rPr>
          <t>Baldelli:</t>
        </r>
        <r>
          <rPr>
            <sz val="8"/>
            <rFont val="Tahoma"/>
            <family val="0"/>
          </rPr>
          <t xml:space="preserve">
+ 1336,77 Ercolani Marcello pagato 03/2014 con competenza errata</t>
        </r>
      </text>
    </comment>
  </commentList>
</comments>
</file>

<file path=xl/sharedStrings.xml><?xml version="1.0" encoding="utf-8"?>
<sst xmlns="http://schemas.openxmlformats.org/spreadsheetml/2006/main" count="115" uniqueCount="82">
  <si>
    <t>Atto</t>
  </si>
  <si>
    <t>Ammontare complessivo</t>
  </si>
  <si>
    <t>Ammontare dei premi effettivamente distribuiti</t>
  </si>
  <si>
    <t>AREA COMPARTO</t>
  </si>
  <si>
    <t>AREA DIRIGENZA MEDICA E VETERINARIA</t>
  </si>
  <si>
    <t>AREA DIRIGENZA SPTA</t>
  </si>
  <si>
    <t>ASUR MARCHE - AREA VASTA 1 - anno 2014</t>
  </si>
  <si>
    <t>AV1</t>
  </si>
  <si>
    <t>AREA VASTA N. 1</t>
  </si>
  <si>
    <t>Sì</t>
  </si>
  <si>
    <t>No</t>
  </si>
  <si>
    <t>mostra</t>
  </si>
  <si>
    <t>Numero</t>
  </si>
  <si>
    <t>Data</t>
  </si>
  <si>
    <t>Registro</t>
  </si>
  <si>
    <t>Servizio</t>
  </si>
  <si>
    <t>Oggetto</t>
  </si>
  <si>
    <t>Pubb. Web</t>
  </si>
  <si>
    <t>Sogg. controllo</t>
  </si>
  <si>
    <t>Pubblicazione</t>
  </si>
  <si>
    <t>Esecutività</t>
  </si>
  <si>
    <t>Decisione Giunta</t>
  </si>
  <si>
    <t>Stato</t>
  </si>
  <si>
    <t>Identificativo</t>
  </si>
  <si>
    <t>Codice</t>
  </si>
  <si>
    <t>Descrizione</t>
  </si>
  <si>
    <t>FONDO</t>
  </si>
  <si>
    <t>G/C</t>
  </si>
  <si>
    <t>RESIDUO</t>
  </si>
  <si>
    <t>A.2</t>
  </si>
  <si>
    <t>A1SPTA.RIS14</t>
  </si>
  <si>
    <t>AV 01 FONDO RISULTATO DIRIGENZA SPTA ANNO 2014</t>
  </si>
  <si>
    <t>SAN</t>
  </si>
  <si>
    <t>PTA</t>
  </si>
  <si>
    <t>PR.SAN</t>
  </si>
  <si>
    <t>A.1</t>
  </si>
  <si>
    <t>A1SPTA.POS14</t>
  </si>
  <si>
    <t>AV 01 FONDO POSIZIONE DIRIGENZA SPTA ANNO 2014</t>
  </si>
  <si>
    <t>A.3</t>
  </si>
  <si>
    <t>A1SPTA.CONLAV14</t>
  </si>
  <si>
    <t>AV 01 FONDO CONDIZIONI DI LAVORO DIRIGENZA SPTA ANNO 2014</t>
  </si>
  <si>
    <t>A1DM.RIS14</t>
  </si>
  <si>
    <t>AV 01 FONDO RISULTATO DIRIGENZA MEDICA ANNO 2014</t>
  </si>
  <si>
    <t>A1DM.FONPOS14</t>
  </si>
  <si>
    <t>AV 01 FONDO POSIZIONE DIRIGENZA MEDICA ANNO 2014</t>
  </si>
  <si>
    <t>A1DM.CONLAV14</t>
  </si>
  <si>
    <t>AV 01 FONDO CONDIZIONI DI LAVORO DIRIGENZA MEDICA ANNO 2014</t>
  </si>
  <si>
    <t>A1COMP.PROCOL14</t>
  </si>
  <si>
    <t>AV 01 FONDO PRODUTTIVITA' COLLETTIVA DEL COMPARTO ANNO 2014</t>
  </si>
  <si>
    <t>A1COMP.FASCE14</t>
  </si>
  <si>
    <t>AV 01 FONDO FASCE COMPARTO 2014</t>
  </si>
  <si>
    <t>A1COMP.COND14</t>
  </si>
  <si>
    <t>AV 01 FONDO CONDIZIONI DI LAVORO COMPARTO ANNO 2014</t>
  </si>
  <si>
    <t>TOT.</t>
  </si>
  <si>
    <t>A.5</t>
  </si>
  <si>
    <t>Fondo per oneri sociali</t>
  </si>
  <si>
    <t>A.6</t>
  </si>
  <si>
    <t>Fondo per IRAP</t>
  </si>
  <si>
    <t>NON AV1</t>
  </si>
  <si>
    <t>PAGATO</t>
  </si>
  <si>
    <t>Area Dirigenza Medica e Veterinaria - CCNL del 6/5/2010 (b.e. 2008/09) e D.L. n. 78/2010: determinazione definitiva fondi di Area Vasta per l’anno 2014 e quantificazione provvisoria per l’anno 2015.</t>
  </si>
  <si>
    <t>dal 05/10/2015 al 19/10/2015</t>
  </si>
  <si>
    <t>Personale non dirigente del Comparto Sanità – CCNL del 31/7/2009 e D.L. n. 78/2010 – Quantificazione definitiva dei fondi di Area Vasta per l’anno 2014 e quantificazione provvisoria per l’anno 2015.</t>
  </si>
  <si>
    <t>Area dirigenza sanitaria, professionale, tecnica e amministrativa - CCNL del 6/5/2010 (b.e. 2008/09) e D.L. n. 78/2010 - determinazione definitiva fondi Area Vasta per l’anno 2014 e quantificazione provvisoria per l’anno 2015.</t>
  </si>
  <si>
    <t>Determina n.858/AV1 del 5/10/2015</t>
  </si>
  <si>
    <t>Determina n.859/AV1 del 5/10/2015</t>
  </si>
  <si>
    <t>Determina n.857/AV1 del 5/10/2015</t>
  </si>
  <si>
    <t>PAGATO MODULO FONDI al 31/10/2015</t>
  </si>
  <si>
    <t>01SPTA.RIS14.1</t>
  </si>
  <si>
    <t>01SPTA.RIS14.2</t>
  </si>
  <si>
    <t>01SPTA.RIS14.3</t>
  </si>
  <si>
    <t>01SPTA.POS14.1</t>
  </si>
  <si>
    <t>01SPTA.POS14.2</t>
  </si>
  <si>
    <t>01SPTA.POS14.3</t>
  </si>
  <si>
    <t>01SPTA.CONLAV14</t>
  </si>
  <si>
    <t>01DM.RIS14</t>
  </si>
  <si>
    <t>01DM.FONPOS14</t>
  </si>
  <si>
    <t>01DM.CONLAV14</t>
  </si>
  <si>
    <t>01COMP.PROCOL14</t>
  </si>
  <si>
    <t>01COMP.FASCE14</t>
  </si>
  <si>
    <t>01COMP.COND14</t>
  </si>
  <si>
    <t>ammontare complessivo premi di Produttività/Risultato al 28/10/2015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</si>
</sst>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9"/>
      <color indexed="9"/>
      <name val="Verdana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Tahoma"/>
      <family val="2"/>
    </font>
    <font>
      <i/>
      <sz val="10"/>
      <name val="Arial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7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3" fillId="0" borderId="1" xfId="15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43" fontId="0" fillId="2" borderId="4" xfId="17" applyFill="1" applyBorder="1" applyAlignment="1">
      <alignment wrapText="1"/>
    </xf>
    <xf numFmtId="43" fontId="0" fillId="4" borderId="4" xfId="17" applyFont="1" applyFill="1" applyBorder="1" applyAlignment="1">
      <alignment wrapText="1"/>
    </xf>
    <xf numFmtId="43" fontId="0" fillId="2" borderId="4" xfId="17" applyFont="1" applyFill="1" applyBorder="1" applyAlignment="1">
      <alignment wrapText="1"/>
    </xf>
    <xf numFmtId="0" fontId="6" fillId="0" borderId="5" xfId="19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0" fontId="7" fillId="5" borderId="3" xfId="0" applyFont="1" applyFill="1" applyBorder="1" applyAlignment="1">
      <alignment wrapText="1"/>
    </xf>
    <xf numFmtId="43" fontId="7" fillId="5" borderId="3" xfId="17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43" fontId="7" fillId="6" borderId="3" xfId="17" applyFont="1" applyFill="1" applyBorder="1" applyAlignment="1">
      <alignment wrapText="1"/>
    </xf>
    <xf numFmtId="0" fontId="0" fillId="0" borderId="0" xfId="0" applyBorder="1" applyAlignment="1">
      <alignment/>
    </xf>
    <xf numFmtId="0" fontId="7" fillId="5" borderId="0" xfId="0" applyFont="1" applyFill="1" applyBorder="1" applyAlignment="1">
      <alignment wrapText="1"/>
    </xf>
    <xf numFmtId="43" fontId="7" fillId="5" borderId="0" xfId="17" applyFont="1" applyFill="1" applyBorder="1" applyAlignment="1">
      <alignment wrapText="1"/>
    </xf>
    <xf numFmtId="43" fontId="0" fillId="0" borderId="0" xfId="17" applyAlignment="1">
      <alignment/>
    </xf>
    <xf numFmtId="43" fontId="8" fillId="0" borderId="3" xfId="17" applyFont="1" applyBorder="1" applyAlignment="1">
      <alignment/>
    </xf>
    <xf numFmtId="43" fontId="9" fillId="5" borderId="3" xfId="17" applyFont="1" applyFill="1" applyBorder="1" applyAlignment="1">
      <alignment/>
    </xf>
    <xf numFmtId="0" fontId="0" fillId="0" borderId="0" xfId="0" applyAlignment="1">
      <alignment/>
    </xf>
    <xf numFmtId="43" fontId="10" fillId="6" borderId="3" xfId="17" applyFont="1" applyFill="1" applyBorder="1" applyAlignment="1">
      <alignment wrapText="1"/>
    </xf>
    <xf numFmtId="43" fontId="10" fillId="5" borderId="3" xfId="17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ttiwebsaluteasur.intra/PubblicazioneEsecutivita.aspx?IdDocumento=204733" TargetMode="External" /><Relationship Id="rId2" Type="http://schemas.openxmlformats.org/officeDocument/2006/relationships/hyperlink" Target="http://attiwebsaluteasur.intra/PubblicazioneEsecutivita.aspx?IdDocumento=204731" TargetMode="External" /><Relationship Id="rId3" Type="http://schemas.openxmlformats.org/officeDocument/2006/relationships/hyperlink" Target="http://attiwebsaluteasur.intra/PubblicazioneEsecutivita.aspx?IdDocumento=204730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57421875" style="0" customWidth="1"/>
    <col min="2" max="2" width="21.57421875" style="0" customWidth="1"/>
    <col min="3" max="3" width="23.8515625" style="0" customWidth="1"/>
    <col min="4" max="4" width="25.00390625" style="0" customWidth="1"/>
    <col min="6" max="6" width="9.28125" style="0" bestFit="1" customWidth="1"/>
  </cols>
  <sheetData>
    <row r="1" spans="1:4" ht="12.75">
      <c r="A1" s="31" t="s">
        <v>6</v>
      </c>
      <c r="B1" s="31"/>
      <c r="C1" s="31"/>
      <c r="D1" s="31"/>
    </row>
    <row r="2" spans="1:4" ht="12.75">
      <c r="A2" s="32" t="s">
        <v>81</v>
      </c>
      <c r="B2" s="33"/>
      <c r="C2" s="33"/>
      <c r="D2" s="34"/>
    </row>
    <row r="4" spans="2:4" ht="25.5">
      <c r="B4" s="4" t="s">
        <v>0</v>
      </c>
      <c r="C4" s="5" t="s">
        <v>1</v>
      </c>
      <c r="D4" s="5" t="s">
        <v>2</v>
      </c>
    </row>
    <row r="5" spans="1:4" ht="25.5">
      <c r="A5" s="1" t="s">
        <v>3</v>
      </c>
      <c r="B5" s="2" t="s">
        <v>64</v>
      </c>
      <c r="C5" s="3">
        <f>'riepilogo-pagato-fondi'!G12</f>
        <v>1347388.57</v>
      </c>
      <c r="D5" s="3">
        <f>'riepilogo-pagato-fondi'!L12</f>
        <v>631403.04</v>
      </c>
    </row>
    <row r="6" spans="1:4" ht="25.5">
      <c r="A6" s="1" t="s">
        <v>4</v>
      </c>
      <c r="B6" s="2" t="s">
        <v>65</v>
      </c>
      <c r="C6" s="3">
        <f>'riepilogo-pagato-fondi'!G9</f>
        <v>354919.09</v>
      </c>
      <c r="D6" s="3">
        <f>'riepilogo-pagato-fondi'!L9</f>
        <v>123764.71</v>
      </c>
    </row>
    <row r="7" spans="1:6" ht="25.5">
      <c r="A7" s="1" t="s">
        <v>5</v>
      </c>
      <c r="B7" s="2" t="s">
        <v>66</v>
      </c>
      <c r="C7" s="3">
        <f>SUM('riepilogo-pagato-fondi'!G2:G4)</f>
        <v>209020.11000000002</v>
      </c>
      <c r="D7" s="3">
        <f>SUM('riepilogo-pagato-fondi'!L2:L4)</f>
        <v>92132.70999999999</v>
      </c>
      <c r="F7" s="35"/>
    </row>
  </sheetData>
  <mergeCells count="2">
    <mergeCell ref="A1:D1"/>
    <mergeCell ref="A2:D2"/>
  </mergeCells>
  <printOptions/>
  <pageMargins left="0.44" right="0.6" top="1.6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D7" sqref="D7:E9"/>
    </sheetView>
  </sheetViews>
  <sheetFormatPr defaultColWidth="9.140625" defaultRowHeight="12.75"/>
  <cols>
    <col min="2" max="2" width="11.28125" style="0" customWidth="1"/>
    <col min="5" max="5" width="66.7109375" style="0" customWidth="1"/>
    <col min="8" max="8" width="16.00390625" style="0" customWidth="1"/>
    <col min="9" max="9" width="11.57421875" style="0" customWidth="1"/>
  </cols>
  <sheetData>
    <row r="1" spans="1:12" ht="34.5">
      <c r="A1" s="9" t="s">
        <v>12</v>
      </c>
      <c r="B1" s="9" t="s">
        <v>13</v>
      </c>
      <c r="C1" s="10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/>
    </row>
    <row r="2" spans="1:12" ht="33.75">
      <c r="A2" s="6">
        <v>859</v>
      </c>
      <c r="B2" s="7">
        <v>42282</v>
      </c>
      <c r="C2" s="6" t="s">
        <v>7</v>
      </c>
      <c r="D2" s="6" t="s">
        <v>8</v>
      </c>
      <c r="E2" s="6" t="s">
        <v>60</v>
      </c>
      <c r="F2" s="6" t="s">
        <v>9</v>
      </c>
      <c r="G2" s="6" t="s">
        <v>10</v>
      </c>
      <c r="H2" s="6" t="s">
        <v>61</v>
      </c>
      <c r="I2" s="7">
        <v>42282</v>
      </c>
      <c r="J2" s="6"/>
      <c r="K2" s="6"/>
      <c r="L2" s="8" t="s">
        <v>11</v>
      </c>
    </row>
    <row r="3" spans="1:12" ht="33.75">
      <c r="A3" s="6">
        <v>858</v>
      </c>
      <c r="B3" s="7">
        <v>42282</v>
      </c>
      <c r="C3" s="6" t="s">
        <v>7</v>
      </c>
      <c r="D3" s="6" t="s">
        <v>8</v>
      </c>
      <c r="E3" s="6" t="s">
        <v>62</v>
      </c>
      <c r="F3" s="6" t="s">
        <v>9</v>
      </c>
      <c r="G3" s="6" t="s">
        <v>10</v>
      </c>
      <c r="H3" s="6" t="s">
        <v>61</v>
      </c>
      <c r="I3" s="7">
        <v>42282</v>
      </c>
      <c r="J3" s="6"/>
      <c r="K3" s="6"/>
      <c r="L3" s="8" t="s">
        <v>11</v>
      </c>
    </row>
    <row r="4" spans="1:12" ht="45">
      <c r="A4" s="6">
        <v>857</v>
      </c>
      <c r="B4" s="7">
        <v>42282</v>
      </c>
      <c r="C4" s="6" t="s">
        <v>7</v>
      </c>
      <c r="D4" s="6" t="s">
        <v>8</v>
      </c>
      <c r="E4" s="6" t="s">
        <v>63</v>
      </c>
      <c r="F4" s="6" t="s">
        <v>9</v>
      </c>
      <c r="G4" s="6" t="s">
        <v>10</v>
      </c>
      <c r="H4" s="6" t="s">
        <v>61</v>
      </c>
      <c r="I4" s="7">
        <v>42282</v>
      </c>
      <c r="J4" s="6"/>
      <c r="K4" s="6"/>
      <c r="L4" s="8" t="s">
        <v>11</v>
      </c>
    </row>
  </sheetData>
  <hyperlinks>
    <hyperlink ref="L2" r:id="rId1" display="http://attiwebsaluteasur.intra/PubblicazioneEsecutivita.aspx?IdDocumento=204733"/>
    <hyperlink ref="L3" r:id="rId2" display="http://attiwebsaluteasur.intra/PubblicazioneEsecutivita.aspx?IdDocumento=204731"/>
    <hyperlink ref="L4" r:id="rId3" display="http://attiwebsaluteasur.intra/PubblicazioneEsecutivita.aspx?IdDocumento=204730"/>
  </hyperlinks>
  <printOptions/>
  <pageMargins left="0.75" right="0.75" top="1" bottom="1" header="0.5" footer="0.5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xSplit="4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6" sqref="M6"/>
    </sheetView>
  </sheetViews>
  <sheetFormatPr defaultColWidth="9.140625" defaultRowHeight="12.75"/>
  <cols>
    <col min="1" max="1" width="19.140625" style="0" bestFit="1" customWidth="1"/>
    <col min="2" max="2" width="5.00390625" style="0" customWidth="1"/>
    <col min="3" max="3" width="11.00390625" style="0" bestFit="1" customWidth="1"/>
    <col min="4" max="4" width="15.28125" style="0" bestFit="1" customWidth="1"/>
    <col min="5" max="5" width="48.28125" style="0" bestFit="1" customWidth="1"/>
    <col min="6" max="6" width="6.28125" style="0" bestFit="1" customWidth="1"/>
    <col min="7" max="7" width="17.00390625" style="25" customWidth="1"/>
    <col min="8" max="8" width="15.7109375" style="25" customWidth="1"/>
    <col min="9" max="9" width="9.140625" style="25" bestFit="1" customWidth="1"/>
    <col min="10" max="10" width="11.28125" style="25" customWidth="1"/>
    <col min="11" max="12" width="14.57421875" style="25" bestFit="1" customWidth="1"/>
  </cols>
  <sheetData>
    <row r="1" spans="3:12" s="11" customFormat="1" ht="38.25">
      <c r="C1" s="12" t="s">
        <v>23</v>
      </c>
      <c r="D1" s="12" t="s">
        <v>24</v>
      </c>
      <c r="E1" s="12" t="s">
        <v>25</v>
      </c>
      <c r="F1" s="12"/>
      <c r="G1" s="13" t="s">
        <v>26</v>
      </c>
      <c r="H1" s="15" t="s">
        <v>67</v>
      </c>
      <c r="I1" s="15" t="s">
        <v>27</v>
      </c>
      <c r="J1" s="15" t="s">
        <v>58</v>
      </c>
      <c r="K1" s="13" t="s">
        <v>28</v>
      </c>
      <c r="L1" s="14" t="s">
        <v>59</v>
      </c>
    </row>
    <row r="2" spans="1:12" ht="12.75">
      <c r="A2" s="16" t="s">
        <v>68</v>
      </c>
      <c r="B2" s="17" t="s">
        <v>29</v>
      </c>
      <c r="C2" s="18">
        <v>503</v>
      </c>
      <c r="D2" s="18" t="s">
        <v>30</v>
      </c>
      <c r="E2" s="18" t="s">
        <v>31</v>
      </c>
      <c r="F2" s="18" t="s">
        <v>32</v>
      </c>
      <c r="G2" s="19">
        <v>146788.01</v>
      </c>
      <c r="H2" s="30">
        <v>50676.41</v>
      </c>
      <c r="I2" s="19">
        <f>H4</f>
        <v>1662.74</v>
      </c>
      <c r="J2" s="19"/>
      <c r="K2" s="19">
        <f aca="true" t="shared" si="0" ref="K2:K14">G2-SUM(H2:J2)</f>
        <v>94448.86000000002</v>
      </c>
      <c r="L2" s="19">
        <f>SUM(H2:J2)</f>
        <v>52339.15</v>
      </c>
    </row>
    <row r="3" spans="1:12" ht="12.75">
      <c r="A3" s="16" t="s">
        <v>69</v>
      </c>
      <c r="B3" s="17" t="s">
        <v>29</v>
      </c>
      <c r="C3" s="18">
        <v>503</v>
      </c>
      <c r="D3" s="18" t="s">
        <v>30</v>
      </c>
      <c r="E3" s="18" t="s">
        <v>31</v>
      </c>
      <c r="F3" s="18" t="s">
        <v>33</v>
      </c>
      <c r="G3" s="19">
        <v>62232.1</v>
      </c>
      <c r="H3" s="30">
        <f>38456.79+1336.77</f>
        <v>39793.56</v>
      </c>
      <c r="I3" s="19"/>
      <c r="J3" s="19"/>
      <c r="K3" s="19">
        <f t="shared" si="0"/>
        <v>22438.54</v>
      </c>
      <c r="L3" s="19">
        <f aca="true" t="shared" si="1" ref="L3:L14">SUM(H3:J3)</f>
        <v>39793.56</v>
      </c>
    </row>
    <row r="4" spans="1:12" ht="21">
      <c r="A4" s="16" t="s">
        <v>70</v>
      </c>
      <c r="B4" s="17" t="s">
        <v>29</v>
      </c>
      <c r="C4" s="18">
        <v>503</v>
      </c>
      <c r="D4" s="18" t="s">
        <v>30</v>
      </c>
      <c r="E4" s="18" t="s">
        <v>31</v>
      </c>
      <c r="F4" s="18" t="s">
        <v>34</v>
      </c>
      <c r="G4" s="19">
        <v>0</v>
      </c>
      <c r="H4" s="30">
        <v>1662.74</v>
      </c>
      <c r="I4" s="19">
        <f>-H4</f>
        <v>-1662.74</v>
      </c>
      <c r="J4" s="19"/>
      <c r="K4" s="19">
        <f t="shared" si="0"/>
        <v>0</v>
      </c>
      <c r="L4" s="19">
        <f t="shared" si="1"/>
        <v>0</v>
      </c>
    </row>
    <row r="5" spans="1:12" ht="12.75">
      <c r="A5" s="16" t="s">
        <v>71</v>
      </c>
      <c r="B5" s="17" t="s">
        <v>35</v>
      </c>
      <c r="C5" s="20">
        <v>471</v>
      </c>
      <c r="D5" s="20" t="s">
        <v>36</v>
      </c>
      <c r="E5" s="20" t="s">
        <v>37</v>
      </c>
      <c r="F5" s="20" t="s">
        <v>32</v>
      </c>
      <c r="G5" s="21">
        <v>560581.08</v>
      </c>
      <c r="H5" s="29">
        <v>454195.37</v>
      </c>
      <c r="I5" s="21">
        <f>H7</f>
        <v>23532.44</v>
      </c>
      <c r="J5" s="21"/>
      <c r="K5" s="21">
        <f t="shared" si="0"/>
        <v>82853.26999999996</v>
      </c>
      <c r="L5" s="21">
        <f t="shared" si="1"/>
        <v>477727.81</v>
      </c>
    </row>
    <row r="6" spans="1:12" ht="12.75">
      <c r="A6" s="16" t="s">
        <v>72</v>
      </c>
      <c r="B6" s="17" t="s">
        <v>35</v>
      </c>
      <c r="C6" s="20">
        <v>471</v>
      </c>
      <c r="D6" s="20" t="s">
        <v>36</v>
      </c>
      <c r="E6" s="20" t="s">
        <v>37</v>
      </c>
      <c r="F6" s="20" t="s">
        <v>33</v>
      </c>
      <c r="G6" s="21">
        <v>670013.21</v>
      </c>
      <c r="H6" s="29">
        <v>629981.54</v>
      </c>
      <c r="I6" s="21"/>
      <c r="J6" s="21"/>
      <c r="K6" s="21">
        <f t="shared" si="0"/>
        <v>40031.669999999925</v>
      </c>
      <c r="L6" s="21">
        <f t="shared" si="1"/>
        <v>629981.54</v>
      </c>
    </row>
    <row r="7" spans="1:12" ht="12.75">
      <c r="A7" s="16" t="s">
        <v>73</v>
      </c>
      <c r="B7" s="17" t="s">
        <v>35</v>
      </c>
      <c r="C7" s="20">
        <v>471</v>
      </c>
      <c r="D7" s="20" t="s">
        <v>36</v>
      </c>
      <c r="E7" s="20" t="s">
        <v>37</v>
      </c>
      <c r="F7" s="20" t="s">
        <v>34</v>
      </c>
      <c r="G7" s="21">
        <v>0</v>
      </c>
      <c r="H7" s="29">
        <v>23532.44</v>
      </c>
      <c r="I7" s="21">
        <f>-H7</f>
        <v>-23532.44</v>
      </c>
      <c r="J7" s="21"/>
      <c r="K7" s="21">
        <f t="shared" si="0"/>
        <v>0</v>
      </c>
      <c r="L7" s="21">
        <f t="shared" si="1"/>
        <v>0</v>
      </c>
    </row>
    <row r="8" spans="1:12" ht="21.75">
      <c r="A8" s="16" t="s">
        <v>74</v>
      </c>
      <c r="B8" s="17" t="s">
        <v>38</v>
      </c>
      <c r="C8" s="18">
        <v>482</v>
      </c>
      <c r="D8" s="18" t="s">
        <v>39</v>
      </c>
      <c r="E8" s="18" t="s">
        <v>40</v>
      </c>
      <c r="F8" s="18"/>
      <c r="G8" s="19">
        <v>119937.03</v>
      </c>
      <c r="H8" s="30">
        <v>118419.46</v>
      </c>
      <c r="I8" s="19"/>
      <c r="J8" s="19"/>
      <c r="K8" s="19">
        <f t="shared" si="0"/>
        <v>1517.5699999999924</v>
      </c>
      <c r="L8" s="19">
        <f t="shared" si="1"/>
        <v>118419.46</v>
      </c>
    </row>
    <row r="9" spans="1:12" ht="12.75">
      <c r="A9" s="16" t="s">
        <v>75</v>
      </c>
      <c r="B9" s="17" t="s">
        <v>29</v>
      </c>
      <c r="C9" s="20">
        <v>490</v>
      </c>
      <c r="D9" s="20" t="s">
        <v>41</v>
      </c>
      <c r="E9" s="20" t="s">
        <v>42</v>
      </c>
      <c r="F9" s="20"/>
      <c r="G9" s="21">
        <v>354919.09</v>
      </c>
      <c r="H9" s="29">
        <v>123764.71</v>
      </c>
      <c r="I9" s="21"/>
      <c r="J9" s="21"/>
      <c r="K9" s="21">
        <f t="shared" si="0"/>
        <v>231154.38</v>
      </c>
      <c r="L9" s="21">
        <f t="shared" si="1"/>
        <v>123764.71</v>
      </c>
    </row>
    <row r="10" spans="1:12" ht="12.75">
      <c r="A10" s="16" t="s">
        <v>76</v>
      </c>
      <c r="B10" s="17" t="s">
        <v>35</v>
      </c>
      <c r="C10" s="18">
        <v>472</v>
      </c>
      <c r="D10" s="18" t="s">
        <v>43</v>
      </c>
      <c r="E10" s="18" t="s">
        <v>44</v>
      </c>
      <c r="F10" s="18"/>
      <c r="G10" s="19">
        <v>6389003.91</v>
      </c>
      <c r="H10" s="30">
        <v>5554187.66</v>
      </c>
      <c r="I10" s="19"/>
      <c r="J10" s="19"/>
      <c r="K10" s="19">
        <f t="shared" si="0"/>
        <v>834816.25</v>
      </c>
      <c r="L10" s="19">
        <f t="shared" si="1"/>
        <v>5554187.66</v>
      </c>
    </row>
    <row r="11" spans="1:12" ht="21.75">
      <c r="A11" s="16" t="s">
        <v>77</v>
      </c>
      <c r="B11" s="17" t="s">
        <v>38</v>
      </c>
      <c r="C11" s="20">
        <v>492</v>
      </c>
      <c r="D11" s="20" t="s">
        <v>45</v>
      </c>
      <c r="E11" s="20" t="s">
        <v>46</v>
      </c>
      <c r="F11" s="20"/>
      <c r="G11" s="21">
        <v>1534569.34</v>
      </c>
      <c r="H11" s="29">
        <v>1390858.13</v>
      </c>
      <c r="I11" s="21"/>
      <c r="J11" s="21"/>
      <c r="K11" s="21">
        <f t="shared" si="0"/>
        <v>143711.2100000002</v>
      </c>
      <c r="L11" s="21">
        <f t="shared" si="1"/>
        <v>1390858.13</v>
      </c>
    </row>
    <row r="12" spans="1:12" ht="21.75">
      <c r="A12" s="16" t="s">
        <v>78</v>
      </c>
      <c r="B12" s="17" t="s">
        <v>29</v>
      </c>
      <c r="C12" s="18">
        <v>491</v>
      </c>
      <c r="D12" s="18" t="s">
        <v>47</v>
      </c>
      <c r="E12" s="18" t="s">
        <v>48</v>
      </c>
      <c r="F12" s="18"/>
      <c r="G12" s="19">
        <v>1347388.57</v>
      </c>
      <c r="H12" s="30">
        <v>631403.04</v>
      </c>
      <c r="I12" s="19"/>
      <c r="J12" s="19"/>
      <c r="K12" s="19">
        <f t="shared" si="0"/>
        <v>715985.53</v>
      </c>
      <c r="L12" s="19">
        <f t="shared" si="1"/>
        <v>631403.04</v>
      </c>
    </row>
    <row r="13" spans="1:12" ht="12.75">
      <c r="A13" s="16" t="s">
        <v>79</v>
      </c>
      <c r="B13" s="17" t="s">
        <v>35</v>
      </c>
      <c r="C13" s="20">
        <v>486</v>
      </c>
      <c r="D13" s="20" t="s">
        <v>49</v>
      </c>
      <c r="E13" s="20" t="s">
        <v>50</v>
      </c>
      <c r="F13" s="20"/>
      <c r="G13" s="21">
        <v>5619699.65</v>
      </c>
      <c r="H13" s="29">
        <v>4947342.48</v>
      </c>
      <c r="I13" s="21"/>
      <c r="J13" s="21"/>
      <c r="K13" s="21">
        <f t="shared" si="0"/>
        <v>672357.1699999999</v>
      </c>
      <c r="L13" s="21">
        <f t="shared" si="1"/>
        <v>4947342.48</v>
      </c>
    </row>
    <row r="14" spans="1:12" ht="12.75">
      <c r="A14" s="16" t="s">
        <v>80</v>
      </c>
      <c r="B14" s="17" t="s">
        <v>38</v>
      </c>
      <c r="C14" s="18">
        <v>489</v>
      </c>
      <c r="D14" s="18" t="s">
        <v>51</v>
      </c>
      <c r="E14" s="18" t="s">
        <v>52</v>
      </c>
      <c r="F14" s="18"/>
      <c r="G14" s="19">
        <v>3951412.43</v>
      </c>
      <c r="H14" s="30">
        <v>3722370.01</v>
      </c>
      <c r="I14" s="19"/>
      <c r="J14" s="19"/>
      <c r="K14" s="19">
        <f t="shared" si="0"/>
        <v>229042.4200000004</v>
      </c>
      <c r="L14" s="19">
        <f t="shared" si="1"/>
        <v>3722370.01</v>
      </c>
    </row>
    <row r="15" spans="2:12" ht="12.75">
      <c r="B15" s="22"/>
      <c r="C15" s="23"/>
      <c r="D15" s="23"/>
      <c r="E15" s="23"/>
      <c r="F15" s="23"/>
      <c r="G15" s="24"/>
      <c r="H15" s="24"/>
      <c r="I15" s="24"/>
      <c r="J15" s="24"/>
      <c r="K15" s="24"/>
      <c r="L15" s="24"/>
    </row>
    <row r="16" spans="6:12" ht="12.75">
      <c r="F16" t="s">
        <v>53</v>
      </c>
      <c r="G16" s="26">
        <f>SUBTOTAL(9,G2:G15)</f>
        <v>20756544.42</v>
      </c>
      <c r="H16" s="26">
        <f>SUBTOTAL(9,H2:H15)</f>
        <v>17688187.55</v>
      </c>
      <c r="I16" s="26"/>
      <c r="J16" s="26">
        <f>SUBTOTAL(9,J2:J15)</f>
        <v>0</v>
      </c>
      <c r="K16" s="26">
        <f>SUBTOTAL(9,K2:K15)</f>
        <v>3068356.8700000006</v>
      </c>
      <c r="L16" s="26">
        <f>SUBTOTAL(9,L2:L15)</f>
        <v>17688187.55</v>
      </c>
    </row>
    <row r="17" spans="2:12" ht="12.75">
      <c r="B17" s="17" t="s">
        <v>54</v>
      </c>
      <c r="C17" s="17"/>
      <c r="D17" s="17"/>
      <c r="E17" s="17" t="s">
        <v>55</v>
      </c>
      <c r="G17" s="27">
        <f>((G2+G4+G5+G7)+(G9+G10+G11))</f>
        <v>8985861.43</v>
      </c>
      <c r="H17" s="27"/>
      <c r="I17" s="27"/>
      <c r="J17" s="27"/>
      <c r="K17" s="27">
        <f>((K2+K4+K5+K7)+(K9+K10+K11))</f>
        <v>1386983.97</v>
      </c>
      <c r="L17" s="27">
        <f>((L2+L4+L5+L7)+(L9+L10+L11))</f>
        <v>7598877.46</v>
      </c>
    </row>
    <row r="18" spans="2:12" ht="12.75">
      <c r="B18" s="17" t="s">
        <v>56</v>
      </c>
      <c r="C18" s="17"/>
      <c r="D18" s="17"/>
      <c r="E18" s="17" t="s">
        <v>57</v>
      </c>
      <c r="G18" s="27">
        <f>SUM(G2:G15)*8.5%</f>
        <v>1764306.2757000003</v>
      </c>
      <c r="H18" s="27">
        <f>SUM(H2:H15)*8.5%</f>
        <v>1503495.9417500002</v>
      </c>
      <c r="I18" s="27"/>
      <c r="J18" s="27">
        <f>SUM(J2:J15)*8.5%</f>
        <v>0</v>
      </c>
      <c r="K18" s="27">
        <f>SUM(K2:K15)*8.5%</f>
        <v>260810.33395000006</v>
      </c>
      <c r="L18" s="27">
        <f>SUM(L2:L15)*8.5%</f>
        <v>1503495.9417500002</v>
      </c>
    </row>
    <row r="20" spans="3:12" ht="12.75">
      <c r="C20" s="28"/>
      <c r="D20" s="28"/>
      <c r="E20" s="28"/>
      <c r="F20" s="28"/>
      <c r="G20" s="26">
        <f>SUBTOTAL(9,G2:G19)</f>
        <v>31506712.1257</v>
      </c>
      <c r="H20" s="26">
        <f>SUBTOTAL(9,H2:H19)</f>
        <v>19191683.491750002</v>
      </c>
      <c r="I20" s="26"/>
      <c r="J20" s="26">
        <f>SUBTOTAL(9,J2:J19)</f>
        <v>0</v>
      </c>
      <c r="K20" s="26">
        <f>SUBTOTAL(9,K2:K19)</f>
        <v>4716151.173950001</v>
      </c>
      <c r="L20" s="26">
        <f>SUBTOTAL(9,L2:L19)</f>
        <v>26790560.951750003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Baldelli</dc:creator>
  <cp:keywords/>
  <dc:description/>
  <cp:lastModifiedBy>Baldelli</cp:lastModifiedBy>
  <cp:lastPrinted>2014-12-16T15:14:28Z</cp:lastPrinted>
  <dcterms:created xsi:type="dcterms:W3CDTF">2014-01-29T14:05:16Z</dcterms:created>
  <dcterms:modified xsi:type="dcterms:W3CDTF">2015-10-28T07:44:19Z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